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95" windowWidth="15600" windowHeight="627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W24" i="7" l="1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Q24" i="7" s="1"/>
  <c r="H24" i="7"/>
  <c r="F24" i="7"/>
  <c r="W23" i="7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Q23" i="7" s="1"/>
  <c r="H23" i="7"/>
  <c r="F23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H25" i="7"/>
  <c r="Q25" i="7" s="1"/>
  <c r="F25" i="7"/>
  <c r="W22" i="7"/>
  <c r="V22" i="7"/>
  <c r="U22" i="7"/>
  <c r="T22" i="7"/>
  <c r="S22" i="7"/>
  <c r="R22" i="7"/>
  <c r="X22" i="7" s="1"/>
  <c r="P22" i="7"/>
  <c r="O22" i="7"/>
  <c r="N22" i="7"/>
  <c r="M22" i="7"/>
  <c r="L22" i="7"/>
  <c r="K22" i="7"/>
  <c r="J22" i="7"/>
  <c r="I22" i="7"/>
  <c r="Q22" i="7" s="1"/>
  <c r="H22" i="7"/>
  <c r="F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Q21" i="7" s="1"/>
  <c r="H21" i="7"/>
  <c r="F21" i="7"/>
  <c r="W20" i="7"/>
  <c r="V20" i="7"/>
  <c r="U20" i="7"/>
  <c r="T20" i="7"/>
  <c r="S20" i="7"/>
  <c r="R20" i="7"/>
  <c r="X20" i="7" s="1"/>
  <c r="P20" i="7"/>
  <c r="O20" i="7"/>
  <c r="N20" i="7"/>
  <c r="M20" i="7"/>
  <c r="L20" i="7"/>
  <c r="K20" i="7"/>
  <c r="J20" i="7"/>
  <c r="I20" i="7"/>
  <c r="Q20" i="7" s="1"/>
  <c r="H20" i="7"/>
  <c r="F20" i="7"/>
  <c r="W19" i="7"/>
  <c r="V19" i="7"/>
  <c r="U19" i="7"/>
  <c r="T19" i="7"/>
  <c r="S19" i="7"/>
  <c r="R19" i="7"/>
  <c r="X19" i="7" s="1"/>
  <c r="P19" i="7"/>
  <c r="O19" i="7"/>
  <c r="N19" i="7"/>
  <c r="M19" i="7"/>
  <c r="L19" i="7"/>
  <c r="K19" i="7"/>
  <c r="J19" i="7"/>
  <c r="I19" i="7"/>
  <c r="Q19" i="7" s="1"/>
  <c r="H19" i="7"/>
  <c r="F19" i="7"/>
  <c r="W18" i="7"/>
  <c r="V18" i="7"/>
  <c r="U18" i="7"/>
  <c r="T18" i="7"/>
  <c r="S18" i="7"/>
  <c r="R18" i="7"/>
  <c r="X18" i="7" s="1"/>
  <c r="P18" i="7"/>
  <c r="O18" i="7"/>
  <c r="N18" i="7"/>
  <c r="M18" i="7"/>
  <c r="L18" i="7"/>
  <c r="K18" i="7"/>
  <c r="J18" i="7"/>
  <c r="I18" i="7"/>
  <c r="H18" i="7"/>
  <c r="Q18" i="7" s="1"/>
  <c r="F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H17" i="7"/>
  <c r="Q17" i="7" s="1"/>
  <c r="F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H16" i="7"/>
  <c r="Q16" i="7" s="1"/>
  <c r="F16" i="7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H15" i="7"/>
  <c r="Q15" i="7" s="1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Q14" i="7" s="1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H13" i="7"/>
  <c r="Q13" i="7" s="1"/>
  <c r="F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H12" i="7"/>
  <c r="Q12" i="7" s="1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K53" i="18"/>
  <c r="E63" i="18"/>
  <c r="J63" i="18"/>
  <c r="F5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<sst xmlns="http://schemas.openxmlformats.org/spreadsheetml/2006/main" count="1373" uniqueCount="680">
  <si>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</si>
  <si>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</si>
  <si>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</si>
  <si>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</si>
  <si>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</si>
  <si>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</si>
  <si>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</si>
  <si>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</si>
  <si>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</si>
  <si>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</si>
  <si>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</si>
  <si>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</si>
  <si>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</si>
  <si>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</si>
  <si>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</si>
  <si>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</si>
  <si>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</si>
  <si>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</si>
  <si>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</si>
  <si>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</si>
  <si>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</si>
  <si>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</si>
  <si>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</si>
  <si>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</si>
  <si>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</si>
  <si>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</si>
  <si>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</si>
  <si>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</si>
  <si>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</si>
  <si>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</si>
  <si>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</si>
  <si>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</si>
  <si>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</si>
  <si>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</si>
  <si>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</si>
  <si>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</si>
  <si>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</si>
  <si>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</si>
  <si>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</si>
  <si>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</si>
  <si>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</si>
  <si>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</si>
  <si>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</si>
  <si>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</si>
  <si>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</si>
  <si>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</si>
  <si>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</si>
  <si>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</si>
  <si>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</si>
  <si>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</si>
  <si>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</si>
  <si>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</si>
  <si>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</si>
  <si>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</si>
  <si>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</si>
  <si>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</si>
  <si>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</si>
  <si>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</si>
  <si>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</si>
  <si>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</si>
  <si>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</si>
  <si>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</si>
  <si>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</si>
  <si>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</si>
  <si>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</si>
  <si>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</si>
  <si>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</si>
  <si>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</si>
  <si>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</si>
  <si>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</si>
  <si>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</si>
  <si>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</si>
  <si>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</si>
  <si>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</si>
  <si>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</si>
  <si>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</si>
  <si>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</si>
  <si>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</si>
  <si>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</si>
  <si>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</si>
  <si>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</si>
  <si>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</si>
  <si>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</si>
  <si>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</si>
  <si>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</si>
  <si>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</si>
  <si>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</si>
  <si>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</si>
  <si>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</si>
  <si>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</si>
  <si>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</si>
  <si>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</si>
  <si>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</si>
  <si>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</si>
  <si>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</si>
  <si>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</si>
  <si>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</si>
  <si>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</si>
  <si>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</si>
  <si>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</si>
  <si>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</si>
  <si>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</si>
  <si>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</si>
  <si>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</si>
  <si>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</si>
  <si>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</si>
  <si>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</si>
  <si>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</si>
  <si>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</si>
  <si>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</si>
  <si>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</si>
  <si>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</si>
  <si>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</si>
  <si>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</si>
  <si>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</si>
  <si>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</si>
  <si>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</si>
  <si>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</si>
  <si>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</si>
  <si>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</si>
  <si>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</si>
  <si>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</si>
  <si>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</si>
  <si>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</si>
  <si>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</si>
  <si>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</si>
  <si>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</si>
  <si>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</si>
  <si>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</si>
  <si>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</si>
  <si>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</si>
  <si>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</si>
  <si>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</si>
  <si>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</si>
  <si>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</si>
  <si>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</si>
  <si>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</si>
  <si>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</si>
  <si>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</si>
  <si>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</si>
  <si>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</si>
  <si>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</si>
  <si>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</si>
  <si>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</si>
  <si>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</si>
  <si>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</si>
  <si>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</si>
  <si>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</si>
  <si>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</si>
  <si>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</si>
  <si>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</si>
  <si>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</si>
  <si>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</si>
  <si>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</si>
  <si>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</si>
  <si>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</si>
  <si>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</si>
  <si>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</si>
  <si>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</si>
  <si>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</si>
  <si>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</si>
  <si>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</si>
  <si>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</si>
  <si>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</si>
  <si>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</si>
  <si>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</si>
  <si>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</si>
  <si>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</si>
  <si>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</si>
  <si>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</si>
  <si>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</si>
  <si>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</si>
  <si>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</si>
  <si>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</si>
  <si>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</si>
  <si>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</si>
  <si>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</si>
  <si>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</si>
  <si>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</si>
  <si>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</si>
  <si>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</si>
  <si>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</si>
  <si>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</si>
  <si>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</si>
  <si>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</si>
  <si>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</si>
  <si>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</si>
  <si>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</si>
  <si>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</si>
  <si>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</si>
  <si>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</si>
  <si>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</si>
  <si>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</si>
  <si>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</si>
  <si>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</si>
  <si>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</si>
  <si>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</si>
  <si>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</si>
  <si>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</si>
  <si>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</si>
  <si>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</si>
  <si>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</si>
  <si>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</si>
  <si>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</si>
  <si>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</si>
  <si>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</si>
  <si>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</si>
  <si>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</si>
  <si>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</si>
  <si>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</si>
  <si>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</si>
  <si>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</si>
  <si>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</si>
  <si>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</si>
  <si>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</si>
  <si>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</si>
  <si>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</si>
  <si>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</si>
  <si>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</si>
  <si>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</si>
  <si>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</si>
  <si>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</si>
  <si>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</si>
  <si>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</si>
  <si>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</si>
  <si>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</si>
  <si>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</si>
  <si>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</si>
  <si>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</si>
  <si>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</si>
  <si>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</si>
  <si>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</si>
  <si>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</si>
  <si>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</si>
  <si>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</si>
  <si>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</si>
  <si>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</si>
  <si>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</si>
  <si>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</si>
  <si>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</si>
  <si>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</si>
  <si>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</si>
  <si>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</si>
  <si>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</si>
  <si>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</si>
  <si>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</si>
  <si>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</si>
  <si>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</si>
  <si>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</si>
  <si>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</si>
  <si>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</si>
  <si>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</si>
  <si>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</si>
  <si>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</si>
  <si>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</si>
  <si>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</si>
  <si>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</si>
  <si>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</si>
  <si>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</si>
  <si>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</si>
  <si>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</si>
  <si>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</si>
  <si>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</si>
  <si>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</si>
  <si>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</si>
  <si>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</si>
  <si>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</si>
  <si>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</si>
  <si>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</si>
  <si>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</si>
  <si>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</si>
  <si>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</si>
  <si>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</si>
  <si>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</si>
  <si>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</si>
  <si>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</si>
  <si>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</si>
  <si>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</si>
  <si>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</si>
  <si>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</si>
  <si>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</si>
  <si>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</si>
  <si>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</si>
  <si>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</si>
  <si>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</si>
  <si>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</si>
  <si>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</si>
  <si>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</si>
  <si>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</si>
  <si>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</si>
  <si>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</si>
  <si>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</si>
  <si>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</si>
  <si>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</si>
  <si>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</si>
  <si>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</si>
  <si>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</si>
  <si>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</si>
  <si>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</si>
  <si>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</si>
  <si>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</si>
  <si>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</si>
  <si>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</si>
  <si>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</si>
  <si>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</si>
  <si>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</si>
  <si>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</si>
  <si>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</si>
  <si>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</si>
  <si>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</si>
  <si>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</si>
  <si>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</si>
  <si>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</si>
  <si>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</si>
  <si>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</si>
  <si>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</si>
  <si>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</si>
  <si>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</si>
  <si>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</si>
  <si>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</si>
  <si>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</si>
  <si>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</si>
  <si>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</si>
  <si>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</si>
  <si>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</si>
  <si>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</si>
  <si>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</si>
  <si>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</si>
  <si>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</si>
  <si>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</si>
  <si>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</si>
  <si>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</si>
  <si>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</si>
  <si>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</si>
  <si>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</si>
  <si>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</si>
  <si>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</si>
  <si>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</si>
  <si>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</si>
  <si>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</si>
  <si>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</si>
  <si>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</si>
  <si>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</si>
  <si>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</si>
  <si>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</si>
  <si>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</si>
  <si>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</si>
  <si>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</si>
  <si>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</si>
  <si>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</si>
  <si>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</si>
  <si>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</si>
  <si>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</si>
  <si>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</si>
  <si>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</si>
  <si>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</si>
  <si>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</si>
  <si>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</si>
  <si>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</si>
  <si>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</si>
  <si>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</si>
  <si>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</si>
  <si>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</si>
  <si>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</si>
  <si>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</si>
  <si>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</si>
  <si>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</si>
  <si>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</si>
  <si>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</si>
  <si>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</si>
  <si>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</si>
  <si>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</si>
  <si>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</si>
  <si>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</si>
  <si>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</si>
  <si>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</si>
  <si>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</si>
  <si>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</si>
  <si>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</si>
  <si>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</si>
  <si>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</si>
  <si>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</si>
  <si>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</si>
  <si>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</si>
  <si>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</si>
  <si>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</si>
  <si>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</si>
  <si>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</si>
  <si>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</si>
  <si>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</si>
  <si>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</si>
  <si>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</si>
  <si>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</si>
  <si>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</si>
  <si>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</si>
  <si>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</si>
  <si>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</si>
  <si>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</si>
  <si>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</si>
  <si>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</si>
  <si>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</si>
  <si>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</si>
  <si>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</si>
  <si>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</si>
  <si>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</si>
  <si>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</si>
  <si>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</si>
  <si>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</si>
  <si>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</si>
  <si>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</si>
  <si>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</si>
  <si>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</si>
  <si>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</si>
  <si>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</si>
  <si>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</si>
  <si>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</si>
  <si>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</si>
  <si>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</si>
  <si>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</si>
  <si>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</si>
  <si>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</si>
  <si>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</si>
  <si>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</si>
  <si>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</si>
  <si>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</si>
  <si>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</si>
  <si>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</si>
  <si>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</si>
  <si>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</si>
  <si>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</si>
  <si>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</si>
  <si>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</si>
  <si>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</si>
  <si>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</si>
  <si>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</si>
  <si>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</si>
  <si>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</si>
  <si>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</si>
  <si>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</si>
  <si>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</si>
  <si>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</si>
  <si>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</si>
  <si>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</si>
  <si>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</si>
  <si>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</si>
  <si>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</si>
  <si>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</si>
  <si>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</si>
  <si>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</si>
  <si>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</si>
  <si>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</si>
  <si>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</si>
  <si>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</si>
  <si>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</si>
  <si>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</si>
  <si>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</si>
  <si>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</si>
  <si>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</si>
  <si>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</si>
  <si>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</si>
  <si>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</si>
  <si>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</si>
  <si>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</si>
  <si>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</si>
  <si>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</si>
  <si>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</si>
  <si>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</si>
  <si>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</si>
  <si>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</si>
  <si>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</si>
  <si>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</si>
  <si>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</si>
  <si>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</si>
  <si>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</si>
  <si>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</si>
  <si>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</si>
  <si>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</si>
  <si>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</si>
  <si>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</si>
  <si>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</si>
  <si>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</si>
  <si>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</si>
  <si>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</si>
  <si>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</si>
  <si>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</si>
  <si>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</si>
  <si>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</si>
  <si>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</si>
  <si>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</si>
  <si>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</si>
  <si>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</si>
  <si>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</si>
  <si>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</si>
  <si>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</si>
  <si>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</si>
  <si>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</si>
  <si>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</si>
  <si>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</si>
  <si>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</si>
  <si>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</si>
  <si>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</si>
  <si>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</si>
  <si>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</si>
  <si>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</si>
  <si>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</si>
  <si>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</si>
  <si>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</si>
  <si>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</si>
  <si>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</si>
  <si>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</si>
  <si>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</si>
  <si>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</si>
  <si>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</si>
  <si>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</si>
  <si>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</si>
  <si>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</si>
  <si>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</si>
  <si>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</si>
  <si>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</si>
  <si>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</si>
  <si>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</si>
  <si>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</si>
  <si>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</si>
  <si>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</si>
  <si>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</si>
  <si>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</si>
  <si>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</si>
  <si>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</si>
  <si>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</si>
  <si>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</si>
  <si>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</si>
  <si>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</si>
  <si>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</si>
  <si>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</si>
  <si>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</si>
  <si>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</si>
  <si>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</si>
  <si>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</si>
  <si>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</si>
  <si>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</si>
  <si>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</si>
  <si>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</si>
  <si>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</si>
  <si>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</si>
  <si>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</si>
  <si>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</si>
  <si>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</si>
  <si>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</si>
  <si>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</si>
  <si>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</si>
  <si>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</si>
  <si>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</si>
  <si>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</si>
  <si>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</si>
  <si>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</si>
  <si>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</si>
  <si>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</si>
  <si>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</si>
  <si>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</si>
  <si>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</si>
  <si>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</si>
  <si>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</si>
  <si>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</si>
  <si>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</si>
  <si>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</si>
  <si>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</si>
  <si>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</si>
  <si>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</si>
  <si>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</si>
  <si>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</si>
  <si>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</si>
  <si>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</si>
  <si>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</si>
  <si>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</si>
  <si>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</si>
  <si>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</si>
  <si>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</si>
  <si>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</si>
  <si>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</si>
  <si>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</si>
  <si>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</si>
  <si>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</si>
  <si>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</si>
  <si>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</si>
  <si>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</si>
  <si>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</si>
  <si>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</si>
  <si>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</si>
  <si>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</si>
  <si>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</si>
  <si>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</si>
  <si>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</si>
  <si>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</si>
  <si>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</si>
  <si>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</si>
  <si>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</si>
  <si>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</si>
  <si>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</si>
  <si>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</si>
  <si>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</si>
  <si>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</si>
  <si>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</si>
  <si>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</si>
  <si>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</si>
  <si>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</si>
  <si>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</si>
  <si>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</si>
  <si>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</si>
  <si>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</si>
  <si>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</si>
  <si>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</si>
  <si>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</si>
  <si>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</si>
  <si>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</si>
  <si>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</si>
  <si>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</si>
  <si>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</si>
  <si>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</si>
  <si>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</si>
  <si>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</si>
  <si>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</si>
  <si>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</si>
  <si>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</si>
  <si>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</si>
  <si>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</si>
  <si>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</si>
  <si>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</si>
  <si>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</si>
  <si>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</si>
  <si>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</si>
  <si>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</si>
  <si>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</si>
  <si>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</si>
  <si>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</si>
  <si>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</si>
  <si>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</si>
  <si>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</si>
  <si>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</si>
  <si>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</si>
  <si>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</si>
  <si>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</si>
  <si>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</si>
  <si>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</si>
  <si>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</si>
  <si>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</si>
  <si>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</si>
  <si>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</si>
  <si>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</si>
  <si>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</si>
  <si>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</si>
  <si>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</si>
  <si>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</si>
  <si>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</si>
  <si>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</si>
  <si>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</si>
  <si>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</si>
  <si>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</si>
  <si>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9870009100007</t>
  </si>
  <si>
    <t>Gaswerkstr. 20</t>
  </si>
  <si>
    <t>Weiden i.d.OPf.</t>
  </si>
  <si>
    <t>KU Stadtwerke Weiden i.d.OPf.</t>
  </si>
  <si>
    <t>Herr Hahn - Herr Irlbacher - Herr Kloppmann</t>
  </si>
  <si>
    <t>energielogistik@stadtwerke-weiden.de</t>
  </si>
  <si>
    <t>0961/6713-873</t>
  </si>
  <si>
    <t>700091_NCG</t>
  </si>
  <si>
    <t>NCHN007000910000</t>
  </si>
  <si>
    <t>DWD10688</t>
  </si>
  <si>
    <t>Weiden</t>
  </si>
  <si>
    <t>DE_GBA34</t>
  </si>
  <si>
    <t>DE_HEF34</t>
  </si>
  <si>
    <t>DE_HMF34</t>
  </si>
  <si>
    <t>DE_GMK34</t>
  </si>
  <si>
    <t>DE_GHA34</t>
  </si>
  <si>
    <t>DE_GBD34</t>
  </si>
  <si>
    <t>DE_GGA34</t>
  </si>
  <si>
    <t>DE_GBH34</t>
  </si>
  <si>
    <t>DE_GWA34</t>
  </si>
  <si>
    <t>DE_GGB34</t>
  </si>
  <si>
    <t>DE_GPD34</t>
  </si>
  <si>
    <t>DE_GMF34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</si>
</sst>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77" borderId="0" xfId="0" applyFont="1" applyFill="1" applyBorder="1" applyAlignment="1" applyProtection="1">
      <alignment vertical="center"/>
      <protection locked="0"/>
    </xf>
    <xf numFmtId="0" fontId="0" fillId="78" borderId="41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655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656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43370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43466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92637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700091_NCG</v>
      </c>
      <c r="E28" s="38"/>
      <c r="F28" s="11"/>
      <c r="G28" s="2"/>
    </row>
    <row r="29" spans="1:15">
      <c r="B29" s="15"/>
      <c r="C29" s="22" t="s">
        <v>395</v>
      </c>
      <c r="D29" s="45" t="s">
        <v>664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6" priority="2">
      <formula>IF(CELL("Zeile",D29)&lt;$D$25+CELL("Zeile",$D$29),1,0)</formula>
    </cfRule>
  </conditionalFormatting>
  <conditionalFormatting sqref="D30:D48">
    <cfRule type="expression" dxfId="6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KU Stadtwerke Weiden i.d.OPf.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700091_NCG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9870009100007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43466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666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64" priority="21">
      <formula>IF($D$11="Gaspool",1,0)</formula>
    </cfRule>
  </conditionalFormatting>
  <conditionalFormatting sqref="D16">
    <cfRule type="expression" dxfId="63" priority="18">
      <formula>IF($D$11="NCG",1,0)</formula>
    </cfRule>
  </conditionalFormatting>
  <conditionalFormatting sqref="D48:D62">
    <cfRule type="expression" dxfId="62" priority="17">
      <formula>IF(CELL("Zeile",D48)&lt;$D$46+CELL("Zeile",$D$48),1,0)</formula>
    </cfRule>
  </conditionalFormatting>
  <conditionalFormatting sqref="D49:D62">
    <cfRule type="expression" dxfId="61" priority="16">
      <formula>IF(CELL(D49)&lt;$D$36+27,1,0)</formula>
    </cfRule>
  </conditionalFormatting>
  <conditionalFormatting sqref="D23">
    <cfRule type="expression" dxfId="60" priority="15">
      <formula>IF($D$22=$H$22,1,0)</formula>
    </cfRule>
  </conditionalFormatting>
  <conditionalFormatting sqref="D31">
    <cfRule type="expression" dxfId="59" priority="4">
      <formula>IF($D$18="synthetisch",1,0)</formula>
    </cfRule>
  </conditionalFormatting>
  <conditionalFormatting sqref="D28">
    <cfRule type="expression" dxfId="58" priority="2">
      <formula>IF(AND($D$27=$I$27,$D$26=$H$26),1,0)</formula>
    </cfRule>
  </conditionalFormatting>
  <conditionalFormatting sqref="D26:D28">
    <cfRule type="expression" dxfId="57" priority="5">
      <formula>IF($D$18="analytisch",1,0)</formula>
    </cfRule>
  </conditionalFormatting>
  <conditionalFormatting sqref="D27">
    <cfRule type="expression" dxfId="5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E7" sqref="E7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KU Stadtwerke Weiden i.d.OPf.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700091_NCG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9870009100007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43466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DWD10688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579</v>
      </c>
      <c r="D13" s="344"/>
      <c r="E13" s="344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448</v>
      </c>
      <c r="D14" s="345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5" t="s">
        <v>387</v>
      </c>
      <c r="D15" s="345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667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10688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Weiden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10688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6" t="s">
        <v>575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4" priority="28">
      <formula>IF(E$20&lt;=$F$18,1,0)</formula>
    </cfRule>
  </conditionalFormatting>
  <conditionalFormatting sqref="E32:N36">
    <cfRule type="expression" dxfId="53" priority="27">
      <formula>IF(E$30&lt;=$F$28,1,0)</formula>
    </cfRule>
  </conditionalFormatting>
  <conditionalFormatting sqref="E26:F26">
    <cfRule type="expression" dxfId="52" priority="26">
      <formula>IF(E$20&lt;=$F$18,1,0)</formula>
    </cfRule>
  </conditionalFormatting>
  <conditionalFormatting sqref="E26:N26">
    <cfRule type="expression" dxfId="51" priority="25">
      <formula>IF(E$20&lt;=$F$18,1,0)</formula>
    </cfRule>
  </conditionalFormatting>
  <conditionalFormatting sqref="E56:N59">
    <cfRule type="expression" dxfId="50" priority="22">
      <formula>IF(E$54&lt;=$F$52,1,0)</formula>
    </cfRule>
  </conditionalFormatting>
  <conditionalFormatting sqref="E60:N60">
    <cfRule type="expression" dxfId="49" priority="21">
      <formula>IF(E$54&lt;=$F$52,1,0)</formula>
    </cfRule>
  </conditionalFormatting>
  <conditionalFormatting sqref="E66:N68">
    <cfRule type="expression" dxfId="48" priority="15">
      <formula>IF(E$64&lt;=$F$62,1,0)</formula>
    </cfRule>
  </conditionalFormatting>
  <conditionalFormatting sqref="E65:N68 E70:N70">
    <cfRule type="expression" dxfId="47" priority="13">
      <formula>IF(E$64&gt;$F$62,1,0)</formula>
    </cfRule>
  </conditionalFormatting>
  <conditionalFormatting sqref="E56:N60">
    <cfRule type="expression" dxfId="46" priority="12">
      <formula>IF(E$54&gt;$F$52,1,0)</formula>
    </cfRule>
  </conditionalFormatting>
  <conditionalFormatting sqref="E21:N26">
    <cfRule type="expression" dxfId="45" priority="11">
      <formula>IF(E$20&gt;$F$18,1,0)</formula>
    </cfRule>
  </conditionalFormatting>
  <conditionalFormatting sqref="E32:N36">
    <cfRule type="expression" dxfId="44" priority="10">
      <formula>IF(E$30&gt;$F$28,1,0)</formula>
    </cfRule>
  </conditionalFormatting>
  <conditionalFormatting sqref="H11 H8:H9">
    <cfRule type="expression" dxfId="43" priority="9">
      <formula>IF($F$9=1,1,0)</formula>
    </cfRule>
  </conditionalFormatting>
  <conditionalFormatting sqref="E55:N55">
    <cfRule type="expression" dxfId="42" priority="8">
      <formula>IF(E$54&gt;$F$52,1,0)</formula>
    </cfRule>
  </conditionalFormatting>
  <conditionalFormatting sqref="E31:N31">
    <cfRule type="expression" dxfId="41" priority="7">
      <formula>IF(E$30&gt;$F$28,1,0)</formula>
    </cfRule>
  </conditionalFormatting>
  <conditionalFormatting sqref="E70:N70">
    <cfRule type="expression" dxfId="40" priority="6">
      <formula>IF(E$64&lt;=$F$62,1,0)</formula>
    </cfRule>
  </conditionalFormatting>
  <conditionalFormatting sqref="H10">
    <cfRule type="expression" dxfId="39" priority="5">
      <formula>IF($F$9=1,1,0)</formula>
    </cfRule>
  </conditionalFormatting>
  <conditionalFormatting sqref="E69:N69">
    <cfRule type="expression" dxfId="38" priority="2">
      <formula>IF(E$64&lt;=$F$62,1,0)</formula>
    </cfRule>
  </conditionalFormatting>
  <conditionalFormatting sqref="E69:N69">
    <cfRule type="expression" dxfId="37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KU Stadtwerke Weiden i.d.OPf.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700091_NCG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9870009100007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43466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579</v>
      </c>
      <c r="D13" s="344"/>
      <c r="E13" s="344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448</v>
      </c>
      <c r="D14" s="345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5" t="s">
        <v>387</v>
      </c>
      <c r="D15" s="345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6" t="s">
        <v>575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6" priority="18">
      <formula>IF(E$20&lt;=$F$18,1,0)</formula>
    </cfRule>
  </conditionalFormatting>
  <conditionalFormatting sqref="E32:N36">
    <cfRule type="expression" dxfId="35" priority="17">
      <formula>IF(E$30&lt;=$F$28,1,0)</formula>
    </cfRule>
  </conditionalFormatting>
  <conditionalFormatting sqref="E26:F26">
    <cfRule type="expression" dxfId="34" priority="16">
      <formula>IF(E$20&lt;=$F$18,1,0)</formula>
    </cfRule>
  </conditionalFormatting>
  <conditionalFormatting sqref="E26:N26">
    <cfRule type="expression" dxfId="33" priority="15">
      <formula>IF(E$20&lt;=$F$18,1,0)</formula>
    </cfRule>
  </conditionalFormatting>
  <conditionalFormatting sqref="E56:N59">
    <cfRule type="expression" dxfId="32" priority="14">
      <formula>IF(E$54&lt;=$F$52,1,0)</formula>
    </cfRule>
  </conditionalFormatting>
  <conditionalFormatting sqref="E60:N60">
    <cfRule type="expression" dxfId="31" priority="13">
      <formula>IF(E$54&lt;=$F$52,1,0)</formula>
    </cfRule>
  </conditionalFormatting>
  <conditionalFormatting sqref="E66:N68">
    <cfRule type="expression" dxfId="30" priority="12">
      <formula>IF(E$64&lt;=$F$62,1,0)</formula>
    </cfRule>
  </conditionalFormatting>
  <conditionalFormatting sqref="E65:N68 E70:N70">
    <cfRule type="expression" dxfId="29" priority="11">
      <formula>IF(E$64&gt;$F$62,1,0)</formula>
    </cfRule>
  </conditionalFormatting>
  <conditionalFormatting sqref="E56:N60">
    <cfRule type="expression" dxfId="28" priority="10">
      <formula>IF(E$54&gt;$F$52,1,0)</formula>
    </cfRule>
  </conditionalFormatting>
  <conditionalFormatting sqref="E21:N26">
    <cfRule type="expression" dxfId="27" priority="9">
      <formula>IF(E$20&gt;$F$18,1,0)</formula>
    </cfRule>
  </conditionalFormatting>
  <conditionalFormatting sqref="E32:N36">
    <cfRule type="expression" dxfId="26" priority="8">
      <formula>IF(E$30&gt;$F$28,1,0)</formula>
    </cfRule>
  </conditionalFormatting>
  <conditionalFormatting sqref="H11 H8:H9">
    <cfRule type="expression" dxfId="25" priority="7">
      <formula>IF($F$9=1,1,0)</formula>
    </cfRule>
  </conditionalFormatting>
  <conditionalFormatting sqref="E55:N55">
    <cfRule type="expression" dxfId="24" priority="6">
      <formula>IF(E$54&gt;$F$52,1,0)</formula>
    </cfRule>
  </conditionalFormatting>
  <conditionalFormatting sqref="E31:N31">
    <cfRule type="expression" dxfId="23" priority="5">
      <formula>IF(E$30&gt;$F$28,1,0)</formula>
    </cfRule>
  </conditionalFormatting>
  <conditionalFormatting sqref="E70:N70">
    <cfRule type="expression" dxfId="22" priority="4">
      <formula>IF(E$64&lt;=$F$62,1,0)</formula>
    </cfRule>
  </conditionalFormatting>
  <conditionalFormatting sqref="H10">
    <cfRule type="expression" dxfId="21" priority="3">
      <formula>IF($F$9=1,1,0)</formula>
    </cfRule>
  </conditionalFormatting>
  <conditionalFormatting sqref="E69:N69">
    <cfRule type="expression" dxfId="20" priority="2">
      <formula>IF(E$64&lt;=$F$62,1,0)</formula>
    </cfRule>
  </conditionalFormatting>
  <conditionalFormatting sqref="E69:N69">
    <cfRule type="expression" dxfId="19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Normal="100" workbookViewId="0">
      <selection activeCell="T31" sqref="T3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KU Stadtwerke Weiden i.d.OPf.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700091_NCG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9870009100007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43466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679</v>
      </c>
      <c r="F11" s="295" t="str">
        <f>VLOOKUP($E11,'BDEW-Standard'!$B$3:$M$158,F$9,0)</f>
        <v>FM4</v>
      </c>
      <c r="H11" s="166">
        <f>ROUND(VLOOKUP($E11,'BDEW-Standard'!$B$3:$M$158,H$9,0),7)</f>
        <v>1.0443538000000001</v>
      </c>
      <c r="I11" s="166">
        <f>ROUND(VLOOKUP($E11,'BDEW-Standard'!$B$3:$M$158,I$9,0),7)</f>
        <v>-35.033375399999997</v>
      </c>
      <c r="J11" s="166">
        <f>ROUND(VLOOKUP($E11,'BDEW-Standard'!$B$3:$M$158,J$9,0),7)</f>
        <v>6.2240634000000004</v>
      </c>
      <c r="K11" s="166">
        <f>ROUND(VLOOKUP($E11,'BDEW-Standard'!$B$3:$M$158,K$9,0),7)</f>
        <v>5.0291700000000002E-2</v>
      </c>
      <c r="L11" s="335">
        <f>ROUND(VLOOKUP($E11,'BDEW-Standard'!$B$3:$M$158,L$9,0),1)</f>
        <v>40</v>
      </c>
      <c r="M11" s="166">
        <f>ROUND(VLOOKUP($E11,'BDEW-Standard'!$B$3:$M$158,M$9,0),7)</f>
        <v>-5.3582999999999999E-2</v>
      </c>
      <c r="N11" s="166">
        <f>ROUND(VLOOKUP($E11,'BDEW-Standard'!$B$3:$M$158,N$9,0),7)</f>
        <v>0.99959010000000004</v>
      </c>
      <c r="O11" s="166">
        <f>ROUND(VLOOKUP($E11,'BDEW-Standard'!$B$3:$M$158,O$9,0),7)</f>
        <v>-2.1757999999999999E-3</v>
      </c>
      <c r="P11" s="166">
        <f>ROUND(VLOOKUP($E11,'BDEW-Standard'!$B$3:$M$158,P$9,0),7)</f>
        <v>0.1633299</v>
      </c>
      <c r="Q11" s="336">
        <f t="shared" ref="Q11:Q25" si="0">($H11/(1+($I11/($Q$9-$L11))^$J11)+$K11)+MAX($M11*$Q$9+$N11,$O11*$Q$9+$P11)</f>
        <v>1.0000001838008261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 t="shared" ref="X11:X25" si="1">7-SUM(R11:W11)</f>
        <v>0.94349999999999934</v>
      </c>
      <c r="Y11" s="291">
        <v>365.12299999999999</v>
      </c>
    </row>
    <row r="12" spans="2:26" ht="15.75" thickBot="1">
      <c r="B12" s="140">
        <v>1</v>
      </c>
      <c r="C12" s="141" t="str">
        <f t="shared" ref="C12:C41" si="2">$D$6</f>
        <v>700091_NCG</v>
      </c>
      <c r="D12" s="342" t="s">
        <v>247</v>
      </c>
      <c r="E12" s="163" t="s">
        <v>669</v>
      </c>
      <c r="F12" s="343" t="str">
        <f>VLOOKUP($E12,'BDEW-Standard'!$B$3:$M$158,F$9,0)</f>
        <v>1D4</v>
      </c>
      <c r="G12" s="8"/>
      <c r="H12" s="273">
        <f>ROUND(VLOOKUP($E12,'BDEW-Standard'!$B$3:$M$158,H$9,0),7)</f>
        <v>1.3819663</v>
      </c>
      <c r="I12" s="273">
        <f>ROUND(VLOOKUP($E12,'BDEW-Standard'!$B$3:$M$158,I$9,0),7)</f>
        <v>-37.412415500000002</v>
      </c>
      <c r="J12" s="273">
        <f>ROUND(VLOOKUP($E12,'BDEW-Standard'!$B$3:$M$158,J$9,0),7)</f>
        <v>6.1723179000000004</v>
      </c>
      <c r="K12" s="273">
        <f>ROUND(VLOOKUP($E12,'BDEW-Standard'!$B$3:$M$158,K$9,0),7)</f>
        <v>3.9628400000000001E-2</v>
      </c>
      <c r="L12" s="273">
        <f>ROUND(VLOOKUP($E12,'BDEW-Standard'!$B$3:$M$158,L$9,0),1)</f>
        <v>40</v>
      </c>
      <c r="M12" s="273">
        <f>ROUND(VLOOKUP($E12,'BDEW-Standard'!$B$3:$M$158,M$9,0),7)</f>
        <v>-6.7215899999999995E-2</v>
      </c>
      <c r="N12" s="273">
        <f>ROUND(VLOOKUP($E12,'BDEW-Standard'!$B$3:$M$158,N$9,0),7)</f>
        <v>1.1167138000000001</v>
      </c>
      <c r="O12" s="273">
        <f>ROUND(VLOOKUP($E12,'BDEW-Standard'!$B$3:$M$158,O$9,0),7)</f>
        <v>-1.9981999999999999E-3</v>
      </c>
      <c r="P12" s="273">
        <f>ROUND(VLOOKUP($E12,'BDEW-Standard'!$B$3:$M$158,P$9,0),7)</f>
        <v>0.13550699999999999</v>
      </c>
      <c r="Q12" s="273">
        <f t="shared" si="0"/>
        <v>0.99999978578617399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3">
        <f t="shared" si="1"/>
        <v>1</v>
      </c>
      <c r="Y12" s="292">
        <v>365.12299999999999</v>
      </c>
      <c r="Z12" s="210"/>
    </row>
    <row r="13" spans="2:26" s="142" customFormat="1" ht="15.75" thickBot="1">
      <c r="B13" s="143">
        <v>2</v>
      </c>
      <c r="C13" s="144" t="str">
        <f t="shared" si="2"/>
        <v>700091_NCG</v>
      </c>
      <c r="D13" s="342" t="s">
        <v>247</v>
      </c>
      <c r="E13" s="163" t="s">
        <v>670</v>
      </c>
      <c r="F13" s="343" t="str">
        <f>VLOOKUP($E13,'BDEW-Standard'!$B$3:$M$158,F$9,0)</f>
        <v>2D4</v>
      </c>
      <c r="G13" s="8"/>
      <c r="H13" s="273">
        <f>ROUND(VLOOKUP($E13,'BDEW-Standard'!$B$3:$M$158,H$9,0),7)</f>
        <v>1.0443538000000001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5.0291700000000002E-2</v>
      </c>
      <c r="L13" s="273">
        <f>ROUND(VLOOKUP($E13,'BDEW-Standard'!$B$3:$M$158,L$9,0),1)</f>
        <v>40</v>
      </c>
      <c r="M13" s="273">
        <f>ROUND(VLOOKUP($E13,'BDEW-Standard'!$B$3:$M$158,M$9,0),7)</f>
        <v>-5.3582999999999999E-2</v>
      </c>
      <c r="N13" s="273">
        <f>ROUND(VLOOKUP($E13,'BDEW-Standard'!$B$3:$M$158,N$9,0),7)</f>
        <v>0.99959010000000004</v>
      </c>
      <c r="O13" s="273">
        <f>ROUND(VLOOKUP($E13,'BDEW-Standard'!$B$3:$M$158,O$9,0),7)</f>
        <v>-2.1757999999999999E-3</v>
      </c>
      <c r="P13" s="273">
        <f>ROUND(VLOOKUP($E13,'BDEW-Standard'!$B$3:$M$158,P$9,0),7)</f>
        <v>0.1633299</v>
      </c>
      <c r="Q13" s="273">
        <f t="shared" si="0"/>
        <v>1.0000001838008261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3">
        <f t="shared" si="1"/>
        <v>1</v>
      </c>
      <c r="Y13" s="292">
        <v>365.12299999999999</v>
      </c>
      <c r="Z13" s="210"/>
    </row>
    <row r="14" spans="2:26" s="142" customFormat="1" ht="15.75" thickBot="1">
      <c r="B14" s="143">
        <v>3</v>
      </c>
      <c r="C14" s="144" t="str">
        <f t="shared" si="2"/>
        <v>700091_NCG</v>
      </c>
      <c r="D14" s="342" t="s">
        <v>247</v>
      </c>
      <c r="E14" s="163" t="s">
        <v>4</v>
      </c>
      <c r="F14" s="343" t="str">
        <f>VLOOKUP($E14,'BDEW-Standard'!$B$3:$M$158,F$9,0)</f>
        <v>HK3</v>
      </c>
      <c r="G14" s="8"/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273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273">
        <f t="shared" si="0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3">
        <f t="shared" si="1"/>
        <v>1</v>
      </c>
      <c r="Y14" s="292">
        <v>365.12299999999999</v>
      </c>
      <c r="Z14" s="210"/>
    </row>
    <row r="15" spans="2:26" s="142" customFormat="1" ht="15.75" thickBot="1">
      <c r="B15" s="143">
        <v>4</v>
      </c>
      <c r="C15" s="144" t="str">
        <f t="shared" si="2"/>
        <v>700091_NCG</v>
      </c>
      <c r="D15" s="342" t="s">
        <v>247</v>
      </c>
      <c r="E15" s="163" t="s">
        <v>671</v>
      </c>
      <c r="F15" s="343" t="str">
        <f>VLOOKUP($E15,'BDEW-Standard'!$B$3:$M$158,F$9,0)</f>
        <v>KM4</v>
      </c>
      <c r="G15" s="8"/>
      <c r="H15" s="273">
        <f>ROUND(VLOOKUP($E15,'BDEW-Standard'!$B$3:$M$158,H$9,0),7)</f>
        <v>1.3284913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1.7554E-2</v>
      </c>
      <c r="L15" s="273">
        <f>ROUND(VLOOKUP($E15,'BDEW-Standard'!$B$3:$M$158,L$9,0),1)</f>
        <v>40</v>
      </c>
      <c r="M15" s="273">
        <f>ROUND(VLOOKUP($E15,'BDEW-Standard'!$B$3:$M$158,M$9,0),7)</f>
        <v>-7.5898300000000002E-2</v>
      </c>
      <c r="N15" s="273">
        <f>ROUND(VLOOKUP($E15,'BDEW-Standard'!$B$3:$M$158,N$9,0),7)</f>
        <v>1.1942554999999999</v>
      </c>
      <c r="O15" s="273">
        <f>ROUND(VLOOKUP($E15,'BDEW-Standard'!$B$3:$M$158,O$9,0),7)</f>
        <v>-8.9800000000000004E-4</v>
      </c>
      <c r="P15" s="273">
        <f>ROUND(VLOOKUP($E15,'BDEW-Standard'!$B$3:$M$158,P$9,0),7)</f>
        <v>6.0333699999999997E-2</v>
      </c>
      <c r="Q15" s="273">
        <f t="shared" si="0"/>
        <v>0.99999979406904638</v>
      </c>
      <c r="R15" s="273">
        <f>ROUND(VLOOKUP(MID($E15,4,3),'Wochentag F(WT)'!$B$7:$J$22,R$9,0),4)</f>
        <v>1.0699000000000001</v>
      </c>
      <c r="S15" s="273">
        <f>ROUND(VLOOKUP(MID($E15,4,3),'Wochentag F(WT)'!$B$7:$J$22,S$9,0),4)</f>
        <v>1.0365</v>
      </c>
      <c r="T15" s="273">
        <f>ROUND(VLOOKUP(MID($E15,4,3),'Wochentag F(WT)'!$B$7:$J$22,T$9,0),4)</f>
        <v>0.99329999999999996</v>
      </c>
      <c r="U15" s="273">
        <f>ROUND(VLOOKUP(MID($E15,4,3),'Wochentag F(WT)'!$B$7:$J$22,U$9,0),4)</f>
        <v>0.99480000000000002</v>
      </c>
      <c r="V15" s="273">
        <f>ROUND(VLOOKUP(MID($E15,4,3),'Wochentag F(WT)'!$B$7:$J$22,V$9,0),4)</f>
        <v>1.0659000000000001</v>
      </c>
      <c r="W15" s="273">
        <f>ROUND(VLOOKUP(MID($E15,4,3),'Wochentag F(WT)'!$B$7:$J$22,W$9,0),4)</f>
        <v>0.93620000000000003</v>
      </c>
      <c r="X15" s="273">
        <f t="shared" si="1"/>
        <v>0.90339999999999954</v>
      </c>
      <c r="Y15" s="292">
        <v>365.12299999999999</v>
      </c>
      <c r="Z15" s="210"/>
    </row>
    <row r="16" spans="2:26" s="142" customFormat="1" ht="15.75" thickBot="1">
      <c r="B16" s="143">
        <v>5</v>
      </c>
      <c r="C16" s="144" t="str">
        <f t="shared" si="2"/>
        <v>700091_NCG</v>
      </c>
      <c r="D16" s="342" t="s">
        <v>247</v>
      </c>
      <c r="E16" s="163" t="s">
        <v>672</v>
      </c>
      <c r="F16" s="343" t="str">
        <f>VLOOKUP($E16,'BDEW-Standard'!$B$3:$M$158,F$9,0)</f>
        <v>AH4</v>
      </c>
      <c r="G16" s="8"/>
      <c r="H16" s="273">
        <f>ROUND(VLOOKUP($E16,'BDEW-Standard'!$B$3:$M$158,H$9,0),7)</f>
        <v>1.8398455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2.5971000000000001E-2</v>
      </c>
      <c r="L16" s="273">
        <f>ROUND(VLOOKUP($E16,'BDEW-Standard'!$B$3:$M$158,L$9,0),1)</f>
        <v>40</v>
      </c>
      <c r="M16" s="273">
        <f>ROUND(VLOOKUP($E16,'BDEW-Standard'!$B$3:$M$158,M$9,0),7)</f>
        <v>-0.1069262</v>
      </c>
      <c r="N16" s="273">
        <f>ROUND(VLOOKUP($E16,'BDEW-Standard'!$B$3:$M$158,N$9,0),7)</f>
        <v>1.4552240000000001</v>
      </c>
      <c r="O16" s="273">
        <f>ROUND(VLOOKUP($E16,'BDEW-Standard'!$B$3:$M$158,O$9,0),7)</f>
        <v>-4.9200000000000003E-4</v>
      </c>
      <c r="P16" s="273">
        <f>ROUND(VLOOKUP($E16,'BDEW-Standard'!$B$3:$M$158,P$9,0),7)</f>
        <v>6.9185099999999999E-2</v>
      </c>
      <c r="Q16" s="273">
        <f t="shared" si="0"/>
        <v>0.99999974325043151</v>
      </c>
      <c r="R16" s="273">
        <f>ROUND(VLOOKUP(MID($E16,4,3),'Wochentag F(WT)'!$B$7:$J$22,R$9,0),4)</f>
        <v>1.0358000000000001</v>
      </c>
      <c r="S16" s="273">
        <f>ROUND(VLOOKUP(MID($E16,4,3),'Wochentag F(WT)'!$B$7:$J$22,S$9,0),4)</f>
        <v>1.0232000000000001</v>
      </c>
      <c r="T16" s="273">
        <f>ROUND(VLOOKUP(MID($E16,4,3),'Wochentag F(WT)'!$B$7:$J$22,T$9,0),4)</f>
        <v>1.0251999999999999</v>
      </c>
      <c r="U16" s="273">
        <f>ROUND(VLOOKUP(MID($E16,4,3),'Wochentag F(WT)'!$B$7:$J$22,U$9,0),4)</f>
        <v>1.0295000000000001</v>
      </c>
      <c r="V16" s="273">
        <f>ROUND(VLOOKUP(MID($E16,4,3),'Wochentag F(WT)'!$B$7:$J$22,V$9,0),4)</f>
        <v>1.0253000000000001</v>
      </c>
      <c r="W16" s="273">
        <f>ROUND(VLOOKUP(MID($E16,4,3),'Wochentag F(WT)'!$B$7:$J$22,W$9,0),4)</f>
        <v>0.96750000000000003</v>
      </c>
      <c r="X16" s="273">
        <f t="shared" si="1"/>
        <v>0.89350000000000041</v>
      </c>
      <c r="Y16" s="292">
        <v>365.12299999999999</v>
      </c>
      <c r="Z16" s="210"/>
    </row>
    <row r="17" spans="2:26" s="142" customFormat="1" ht="15.75" thickBot="1">
      <c r="B17" s="143">
        <v>6</v>
      </c>
      <c r="C17" s="144" t="str">
        <f t="shared" si="2"/>
        <v>700091_NCG</v>
      </c>
      <c r="D17" s="342" t="s">
        <v>247</v>
      </c>
      <c r="E17" s="163" t="s">
        <v>512</v>
      </c>
      <c r="F17" s="343" t="str">
        <f>VLOOKUP($E17,'BDEW-Standard'!$B$3:$M$158,F$9,0)</f>
        <v>OK4</v>
      </c>
      <c r="G17" s="8"/>
      <c r="H17" s="273">
        <f>ROUND(VLOOKUP($E17,'BDEW-Standard'!$B$3:$M$158,H$9,0),7)</f>
        <v>1.4256683999999999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3.7111600000000002E-2</v>
      </c>
      <c r="L17" s="273">
        <f>ROUND(VLOOKUP($E17,'BDEW-Standard'!$B$3:$M$158,L$9,0),1)</f>
        <v>40</v>
      </c>
      <c r="M17" s="273">
        <f>ROUND(VLOOKUP($E17,'BDEW-Standard'!$B$3:$M$158,M$9,0),7)</f>
        <v>-8.0935900000000005E-2</v>
      </c>
      <c r="N17" s="273">
        <f>ROUND(VLOOKUP($E17,'BDEW-Standard'!$B$3:$M$158,N$9,0),7)</f>
        <v>1.2364527000000001</v>
      </c>
      <c r="O17" s="273">
        <f>ROUND(VLOOKUP($E17,'BDEW-Standard'!$B$3:$M$158,O$9,0),7)</f>
        <v>-7.628E-4</v>
      </c>
      <c r="P17" s="273">
        <f>ROUND(VLOOKUP($E17,'BDEW-Standard'!$B$3:$M$158,P$9,0),7)</f>
        <v>0.1002979</v>
      </c>
      <c r="Q17" s="273">
        <f t="shared" si="0"/>
        <v>0.99999996033498917</v>
      </c>
      <c r="R17" s="273">
        <f>ROUND(VLOOKUP(MID($E17,4,3),'Wochentag F(WT)'!$B$7:$J$22,R$9,0),4)</f>
        <v>1.0354000000000001</v>
      </c>
      <c r="S17" s="273">
        <f>ROUND(VLOOKUP(MID($E17,4,3),'Wochentag F(WT)'!$B$7:$J$22,S$9,0),4)</f>
        <v>1.0523</v>
      </c>
      <c r="T17" s="273">
        <f>ROUND(VLOOKUP(MID($E17,4,3),'Wochentag F(WT)'!$B$7:$J$22,T$9,0),4)</f>
        <v>1.0448999999999999</v>
      </c>
      <c r="U17" s="273">
        <f>ROUND(VLOOKUP(MID($E17,4,3),'Wochentag F(WT)'!$B$7:$J$22,U$9,0),4)</f>
        <v>1.0494000000000001</v>
      </c>
      <c r="V17" s="273">
        <f>ROUND(VLOOKUP(MID($E17,4,3),'Wochentag F(WT)'!$B$7:$J$22,V$9,0),4)</f>
        <v>0.98850000000000005</v>
      </c>
      <c r="W17" s="273">
        <f>ROUND(VLOOKUP(MID($E17,4,3),'Wochentag F(WT)'!$B$7:$J$22,W$9,0),4)</f>
        <v>0.88600000000000001</v>
      </c>
      <c r="X17" s="273">
        <f t="shared" si="1"/>
        <v>0.94349999999999934</v>
      </c>
      <c r="Y17" s="292">
        <v>365.12299999999999</v>
      </c>
      <c r="Z17" s="210"/>
    </row>
    <row r="18" spans="2:26" s="142" customFormat="1" ht="15.75" thickBot="1">
      <c r="B18" s="143">
        <v>7</v>
      </c>
      <c r="C18" s="144" t="str">
        <f t="shared" si="2"/>
        <v>700091_NCG</v>
      </c>
      <c r="D18" s="342" t="s">
        <v>247</v>
      </c>
      <c r="E18" s="163" t="s">
        <v>673</v>
      </c>
      <c r="F18" s="343" t="str">
        <f>VLOOKUP($E18,'BDEW-Standard'!$B$3:$M$158,F$9,0)</f>
        <v>DB4</v>
      </c>
      <c r="G18" s="8"/>
      <c r="H18" s="273">
        <f>ROUND(VLOOKUP($E18,'BDEW-Standard'!$B$3:$M$158,H$9,0),7)</f>
        <v>1.5175791999999999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2.9580100000000002E-2</v>
      </c>
      <c r="L18" s="273">
        <f>ROUND(VLOOKUP($E18,'BDEW-Standard'!$B$3:$M$158,L$9,0),1)</f>
        <v>40</v>
      </c>
      <c r="M18" s="273">
        <f>ROUND(VLOOKUP($E18,'BDEW-Standard'!$B$3:$M$158,M$9,0),7)</f>
        <v>-7.8855900000000007E-2</v>
      </c>
      <c r="N18" s="273">
        <f>ROUND(VLOOKUP($E18,'BDEW-Standard'!$B$3:$M$158,N$9,0),7)</f>
        <v>1.2161249999999999</v>
      </c>
      <c r="O18" s="273">
        <f>ROUND(VLOOKUP($E18,'BDEW-Standard'!$B$3:$M$158,O$9,0),7)</f>
        <v>-1.3133999999999999E-3</v>
      </c>
      <c r="P18" s="273">
        <f>ROUND(VLOOKUP($E18,'BDEW-Standard'!$B$3:$M$158,P$9,0),7)</f>
        <v>9.6872100000000003E-2</v>
      </c>
      <c r="Q18" s="273">
        <f t="shared" si="0"/>
        <v>1.0000002163173649</v>
      </c>
      <c r="R18" s="273">
        <f>ROUND(VLOOKUP(MID($E18,4,3),'Wochentag F(WT)'!$B$7:$J$22,R$9,0),4)</f>
        <v>1.1052</v>
      </c>
      <c r="S18" s="273">
        <f>ROUND(VLOOKUP(MID($E18,4,3),'Wochentag F(WT)'!$B$7:$J$22,S$9,0),4)</f>
        <v>1.0857000000000001</v>
      </c>
      <c r="T18" s="273">
        <f>ROUND(VLOOKUP(MID($E18,4,3),'Wochentag F(WT)'!$B$7:$J$22,T$9,0),4)</f>
        <v>1.0378000000000001</v>
      </c>
      <c r="U18" s="273">
        <f>ROUND(VLOOKUP(MID($E18,4,3),'Wochentag F(WT)'!$B$7:$J$22,U$9,0),4)</f>
        <v>1.0622</v>
      </c>
      <c r="V18" s="273">
        <f>ROUND(VLOOKUP(MID($E18,4,3),'Wochentag F(WT)'!$B$7:$J$22,V$9,0),4)</f>
        <v>1.0266</v>
      </c>
      <c r="W18" s="273">
        <f>ROUND(VLOOKUP(MID($E18,4,3),'Wochentag F(WT)'!$B$7:$J$22,W$9,0),4)</f>
        <v>0.76290000000000002</v>
      </c>
      <c r="X18" s="273">
        <f t="shared" si="1"/>
        <v>0.91959999999999997</v>
      </c>
      <c r="Y18" s="292">
        <v>365.12299999999999</v>
      </c>
      <c r="Z18" s="210"/>
    </row>
    <row r="19" spans="2:26" s="142" customFormat="1" ht="15.75" thickBot="1">
      <c r="B19" s="143">
        <v>8</v>
      </c>
      <c r="C19" s="144" t="str">
        <f t="shared" si="2"/>
        <v>700091_NCG</v>
      </c>
      <c r="D19" s="342" t="s">
        <v>247</v>
      </c>
      <c r="E19" s="163" t="s">
        <v>674</v>
      </c>
      <c r="F19" s="343" t="str">
        <f>VLOOKUP($E19,'BDEW-Standard'!$B$3:$M$158,F$9,0)</f>
        <v>AG4</v>
      </c>
      <c r="G19" s="8"/>
      <c r="H19" s="273">
        <f>ROUND(VLOOKUP($E19,'BDEW-Standard'!$B$3:$M$158,H$9,0),7)</f>
        <v>1.1848320000000001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7.9310699999999998E-2</v>
      </c>
      <c r="L19" s="273">
        <f>ROUND(VLOOKUP($E19,'BDEW-Standard'!$B$3:$M$158,L$9,0),1)</f>
        <v>40</v>
      </c>
      <c r="M19" s="273">
        <f>ROUND(VLOOKUP($E19,'BDEW-Standard'!$B$3:$M$158,M$9,0),7)</f>
        <v>-6.8738300000000002E-2</v>
      </c>
      <c r="N19" s="273">
        <f>ROUND(VLOOKUP($E19,'BDEW-Standard'!$B$3:$M$158,N$9,0),7)</f>
        <v>1.130857</v>
      </c>
      <c r="O19" s="273">
        <f>ROUND(VLOOKUP($E19,'BDEW-Standard'!$B$3:$M$158,O$9,0),7)</f>
        <v>-6.5870000000000002E-4</v>
      </c>
      <c r="P19" s="273">
        <f>ROUND(VLOOKUP($E19,'BDEW-Standard'!$B$3:$M$158,P$9,0),7)</f>
        <v>0.19103010000000001</v>
      </c>
      <c r="Q19" s="273">
        <f t="shared" si="0"/>
        <v>1.0000000851295017</v>
      </c>
      <c r="R19" s="273">
        <f>ROUND(VLOOKUP(MID($E19,4,3),'Wochentag F(WT)'!$B$7:$J$22,R$9,0),4)</f>
        <v>0.93220000000000003</v>
      </c>
      <c r="S19" s="273">
        <f>ROUND(VLOOKUP(MID($E19,4,3),'Wochentag F(WT)'!$B$7:$J$22,S$9,0),4)</f>
        <v>0.98939999999999995</v>
      </c>
      <c r="T19" s="273">
        <f>ROUND(VLOOKUP(MID($E19,4,3),'Wochentag F(WT)'!$B$7:$J$22,T$9,0),4)</f>
        <v>1.0033000000000001</v>
      </c>
      <c r="U19" s="273">
        <f>ROUND(VLOOKUP(MID($E19,4,3),'Wochentag F(WT)'!$B$7:$J$22,U$9,0),4)</f>
        <v>1.0108999999999999</v>
      </c>
      <c r="V19" s="273">
        <f>ROUND(VLOOKUP(MID($E19,4,3),'Wochentag F(WT)'!$B$7:$J$22,V$9,0),4)</f>
        <v>1.018</v>
      </c>
      <c r="W19" s="273">
        <f>ROUND(VLOOKUP(MID($E19,4,3),'Wochentag F(WT)'!$B$7:$J$22,W$9,0),4)</f>
        <v>1.0356000000000001</v>
      </c>
      <c r="X19" s="273">
        <f t="shared" si="1"/>
        <v>1.0106000000000002</v>
      </c>
      <c r="Y19" s="292">
        <v>365.12299999999999</v>
      </c>
      <c r="Z19" s="210"/>
    </row>
    <row r="20" spans="2:26" s="142" customFormat="1" ht="15.75" thickBot="1">
      <c r="B20" s="143">
        <v>9</v>
      </c>
      <c r="C20" s="144" t="str">
        <f t="shared" si="2"/>
        <v>700091_NCG</v>
      </c>
      <c r="D20" s="342" t="s">
        <v>247</v>
      </c>
      <c r="E20" s="163" t="s">
        <v>675</v>
      </c>
      <c r="F20" s="343" t="str">
        <f>VLOOKUP($E20,'BDEW-Standard'!$B$3:$M$158,F$9,0)</f>
        <v>HB4</v>
      </c>
      <c r="G20" s="8"/>
      <c r="H20" s="273">
        <f>ROUND(VLOOKUP($E20,'BDEW-Standard'!$B$3:$M$158,H$9,0),7)</f>
        <v>0.98725850000000004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7.9351199999999997E-2</v>
      </c>
      <c r="L20" s="273">
        <f>ROUND(VLOOKUP($E20,'BDEW-Standard'!$B$3:$M$158,L$9,0),1)</f>
        <v>40</v>
      </c>
      <c r="M20" s="273">
        <f>ROUND(VLOOKUP($E20,'BDEW-Standard'!$B$3:$M$158,M$9,0),7)</f>
        <v>-4.9501299999999998E-2</v>
      </c>
      <c r="N20" s="273">
        <f>ROUND(VLOOKUP($E20,'BDEW-Standard'!$B$3:$M$158,N$9,0),7)</f>
        <v>0.96379990000000004</v>
      </c>
      <c r="O20" s="273">
        <f>ROUND(VLOOKUP($E20,'BDEW-Standard'!$B$3:$M$158,O$9,0),7)</f>
        <v>-2.2304E-3</v>
      </c>
      <c r="P20" s="273">
        <f>ROUND(VLOOKUP($E20,'BDEW-Standard'!$B$3:$M$158,P$9,0),7)</f>
        <v>0.22883980000000001</v>
      </c>
      <c r="Q20" s="273">
        <f t="shared" si="0"/>
        <v>1.000000249892145</v>
      </c>
      <c r="R20" s="273">
        <f>ROUND(VLOOKUP(MID($E20,4,3),'Wochentag F(WT)'!$B$7:$J$22,R$9,0),4)</f>
        <v>0.97670000000000001</v>
      </c>
      <c r="S20" s="273">
        <f>ROUND(VLOOKUP(MID($E20,4,3),'Wochentag F(WT)'!$B$7:$J$22,S$9,0),4)</f>
        <v>1.0388999999999999</v>
      </c>
      <c r="T20" s="273">
        <f>ROUND(VLOOKUP(MID($E20,4,3),'Wochentag F(WT)'!$B$7:$J$22,T$9,0),4)</f>
        <v>1.0027999999999999</v>
      </c>
      <c r="U20" s="273">
        <f>ROUND(VLOOKUP(MID($E20,4,3),'Wochentag F(WT)'!$B$7:$J$22,U$9,0),4)</f>
        <v>1.0162</v>
      </c>
      <c r="V20" s="273">
        <f>ROUND(VLOOKUP(MID($E20,4,3),'Wochentag F(WT)'!$B$7:$J$22,V$9,0),4)</f>
        <v>1.0024</v>
      </c>
      <c r="W20" s="273">
        <f>ROUND(VLOOKUP(MID($E20,4,3),'Wochentag F(WT)'!$B$7:$J$22,W$9,0),4)</f>
        <v>1.0043</v>
      </c>
      <c r="X20" s="273">
        <f t="shared" si="1"/>
        <v>0.95870000000000122</v>
      </c>
      <c r="Y20" s="292">
        <v>365.12299999999999</v>
      </c>
      <c r="Z20" s="210"/>
    </row>
    <row r="21" spans="2:26" s="142" customFormat="1" ht="15.75" thickBot="1">
      <c r="B21" s="143">
        <v>10</v>
      </c>
      <c r="C21" s="144" t="str">
        <f t="shared" si="2"/>
        <v>700091_NCG</v>
      </c>
      <c r="D21" s="342" t="s">
        <v>247</v>
      </c>
      <c r="E21" s="163" t="s">
        <v>676</v>
      </c>
      <c r="F21" s="343" t="str">
        <f>VLOOKUP($E21,'BDEW-Standard'!$B$3:$M$158,F$9,0)</f>
        <v>AW4</v>
      </c>
      <c r="G21" s="8"/>
      <c r="H21" s="273">
        <f>ROUND(VLOOKUP($E21,'BDEW-Standard'!$B$3:$M$158,H$9,0),7)</f>
        <v>0.39253389999999999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0.3045099</v>
      </c>
      <c r="L21" s="273">
        <f>ROUND(VLOOKUP($E21,'BDEW-Standard'!$B$3:$M$158,L$9,0),1)</f>
        <v>40</v>
      </c>
      <c r="M21" s="273">
        <f>ROUND(VLOOKUP($E21,'BDEW-Standard'!$B$3:$M$158,M$9,0),7)</f>
        <v>-1.67993E-2</v>
      </c>
      <c r="N21" s="273">
        <f>ROUND(VLOOKUP($E21,'BDEW-Standard'!$B$3:$M$158,N$9,0),7)</f>
        <v>0.67108889999999999</v>
      </c>
      <c r="O21" s="273">
        <f>ROUND(VLOOKUP($E21,'BDEW-Standard'!$B$3:$M$158,O$9,0),7)</f>
        <v>-2.0301E-3</v>
      </c>
      <c r="P21" s="273">
        <f>ROUND(VLOOKUP($E21,'BDEW-Standard'!$B$3:$M$158,P$9,0),7)</f>
        <v>0.56146229999999997</v>
      </c>
      <c r="Q21" s="273">
        <f t="shared" si="0"/>
        <v>0.99999985965518789</v>
      </c>
      <c r="R21" s="273">
        <f>ROUND(VLOOKUP(MID($E21,4,3),'Wochentag F(WT)'!$B$7:$J$22,R$9,0),4)</f>
        <v>1.2457</v>
      </c>
      <c r="S21" s="273">
        <f>ROUND(VLOOKUP(MID($E21,4,3),'Wochentag F(WT)'!$B$7:$J$22,S$9,0),4)</f>
        <v>1.2615000000000001</v>
      </c>
      <c r="T21" s="273">
        <f>ROUND(VLOOKUP(MID($E21,4,3),'Wochentag F(WT)'!$B$7:$J$22,T$9,0),4)</f>
        <v>1.2706999999999999</v>
      </c>
      <c r="U21" s="273">
        <f>ROUND(VLOOKUP(MID($E21,4,3),'Wochentag F(WT)'!$B$7:$J$22,U$9,0),4)</f>
        <v>1.2430000000000001</v>
      </c>
      <c r="V21" s="273">
        <f>ROUND(VLOOKUP(MID($E21,4,3),'Wochentag F(WT)'!$B$7:$J$22,V$9,0),4)</f>
        <v>1.1275999999999999</v>
      </c>
      <c r="W21" s="273">
        <f>ROUND(VLOOKUP(MID($E21,4,3),'Wochentag F(WT)'!$B$7:$J$22,W$9,0),4)</f>
        <v>0.38769999999999999</v>
      </c>
      <c r="X21" s="273">
        <f t="shared" si="1"/>
        <v>0.46379999999999999</v>
      </c>
      <c r="Y21" s="292">
        <v>365.12299999999999</v>
      </c>
      <c r="Z21" s="210"/>
    </row>
    <row r="22" spans="2:26" s="142" customFormat="1" ht="15.75" thickBot="1">
      <c r="B22" s="143">
        <v>11</v>
      </c>
      <c r="C22" s="144" t="str">
        <f t="shared" si="2"/>
        <v>700091_NCG</v>
      </c>
      <c r="D22" s="342" t="s">
        <v>247</v>
      </c>
      <c r="E22" s="163" t="s">
        <v>677</v>
      </c>
      <c r="F22" s="343" t="str">
        <f>VLOOKUP($E22,'BDEW-Standard'!$B$3:$M$158,F$9,0)</f>
        <v>BG4</v>
      </c>
      <c r="G22" s="8"/>
      <c r="H22" s="273">
        <f>ROUND(VLOOKUP($E22,'BDEW-Standard'!$B$3:$M$158,H$9,0),7)</f>
        <v>1.6266811999999999</v>
      </c>
      <c r="I22" s="273">
        <f>ROUND(VLOOKUP($E22,'BDEW-Standard'!$B$3:$M$158,I$9,0),7)</f>
        <v>-37.882536799999997</v>
      </c>
      <c r="J22" s="273">
        <f>ROUND(VLOOKUP($E22,'BDEW-Standard'!$B$3:$M$158,J$9,0),7)</f>
        <v>6.9836070000000001</v>
      </c>
      <c r="K22" s="273">
        <f>ROUND(VLOOKUP($E22,'BDEW-Standard'!$B$3:$M$158,K$9,0),7)</f>
        <v>2.97136E-2</v>
      </c>
      <c r="L22" s="273">
        <f>ROUND(VLOOKUP($E22,'BDEW-Standard'!$B$3:$M$158,L$9,0),1)</f>
        <v>40</v>
      </c>
      <c r="M22" s="273">
        <f>ROUND(VLOOKUP($E22,'BDEW-Standard'!$B$3:$M$158,M$9,0),7)</f>
        <v>-8.5433300000000004E-2</v>
      </c>
      <c r="N22" s="273">
        <f>ROUND(VLOOKUP($E22,'BDEW-Standard'!$B$3:$M$158,N$9,0),7)</f>
        <v>1.2709629</v>
      </c>
      <c r="O22" s="273">
        <f>ROUND(VLOOKUP($E22,'BDEW-Standard'!$B$3:$M$158,O$9,0),7)</f>
        <v>-1.1318999999999999E-3</v>
      </c>
      <c r="P22" s="273">
        <f>ROUND(VLOOKUP($E22,'BDEW-Standard'!$B$3:$M$158,P$9,0),7)</f>
        <v>9.2812400000000003E-2</v>
      </c>
      <c r="Q22" s="273">
        <f t="shared" si="0"/>
        <v>0.99999990532820671</v>
      </c>
      <c r="R22" s="273">
        <f>ROUND(VLOOKUP(MID($E22,4,3),'Wochentag F(WT)'!$B$7:$J$22,R$9,0),4)</f>
        <v>0.98970000000000002</v>
      </c>
      <c r="S22" s="273">
        <f>ROUND(VLOOKUP(MID($E22,4,3),'Wochentag F(WT)'!$B$7:$J$22,S$9,0),4)</f>
        <v>0.9627</v>
      </c>
      <c r="T22" s="273">
        <f>ROUND(VLOOKUP(MID($E22,4,3),'Wochentag F(WT)'!$B$7:$J$22,T$9,0),4)</f>
        <v>1.0507</v>
      </c>
      <c r="U22" s="273">
        <f>ROUND(VLOOKUP(MID($E22,4,3),'Wochentag F(WT)'!$B$7:$J$22,U$9,0),4)</f>
        <v>1.0551999999999999</v>
      </c>
      <c r="V22" s="273">
        <f>ROUND(VLOOKUP(MID($E22,4,3),'Wochentag F(WT)'!$B$7:$J$22,V$9,0),4)</f>
        <v>1.0297000000000001</v>
      </c>
      <c r="W22" s="273">
        <f>ROUND(VLOOKUP(MID($E22,4,3),'Wochentag F(WT)'!$B$7:$J$22,W$9,0),4)</f>
        <v>0.97670000000000001</v>
      </c>
      <c r="X22" s="273">
        <f t="shared" si="1"/>
        <v>0.9352999999999998</v>
      </c>
      <c r="Y22" s="292">
        <v>365.12299999999999</v>
      </c>
      <c r="Z22" s="210"/>
    </row>
    <row r="23" spans="2:26" s="142" customFormat="1" ht="15.75" thickBot="1">
      <c r="B23" s="143">
        <v>12</v>
      </c>
      <c r="C23" s="144" t="str">
        <f t="shared" si="2"/>
        <v>700091_NCG</v>
      </c>
      <c r="D23" s="342" t="s">
        <v>247</v>
      </c>
      <c r="E23" s="163" t="s">
        <v>678</v>
      </c>
      <c r="F23" s="343" t="str">
        <f>VLOOKUP($E23,'BDEW-Standard'!$B$3:$M$158,F$9,0)</f>
        <v>DP4</v>
      </c>
      <c r="G23" s="8"/>
      <c r="H23" s="273">
        <f>ROUND(VLOOKUP($E23,'BDEW-Standard'!$B$3:$M$158,H$9,0),7)</f>
        <v>1.8834609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2.7546999999999999E-2</v>
      </c>
      <c r="L23" s="273">
        <f>ROUND(VLOOKUP($E23,'BDEW-Standard'!$B$3:$M$158,L$9,0),1)</f>
        <v>40</v>
      </c>
      <c r="M23" s="273">
        <f>ROUND(VLOOKUP($E23,'BDEW-Standard'!$B$3:$M$158,M$9,0),7)</f>
        <v>-0.12531</v>
      </c>
      <c r="N23" s="273">
        <f>ROUND(VLOOKUP($E23,'BDEW-Standard'!$B$3:$M$158,N$9,0),7)</f>
        <v>1.6275999000000001</v>
      </c>
      <c r="O23" s="273">
        <f>ROUND(VLOOKUP($E23,'BDEW-Standard'!$B$3:$M$158,O$9,0),7)</f>
        <v>-1.105E-4</v>
      </c>
      <c r="P23" s="273">
        <f>ROUND(VLOOKUP($E23,'BDEW-Standard'!$B$3:$M$158,P$9,0),7)</f>
        <v>6.3511899999999996E-2</v>
      </c>
      <c r="Q23" s="273">
        <f t="shared" si="0"/>
        <v>0.99999976624159248</v>
      </c>
      <c r="R23" s="273">
        <f>ROUND(VLOOKUP(MID($E23,4,3),'Wochentag F(WT)'!$B$7:$J$22,R$9,0),4)</f>
        <v>1.0214000000000001</v>
      </c>
      <c r="S23" s="273">
        <f>ROUND(VLOOKUP(MID($E23,4,3),'Wochentag F(WT)'!$B$7:$J$22,S$9,0),4)</f>
        <v>1.0866</v>
      </c>
      <c r="T23" s="273">
        <f>ROUND(VLOOKUP(MID($E23,4,3),'Wochentag F(WT)'!$B$7:$J$22,T$9,0),4)</f>
        <v>1.0720000000000001</v>
      </c>
      <c r="U23" s="273">
        <f>ROUND(VLOOKUP(MID($E23,4,3),'Wochentag F(WT)'!$B$7:$J$22,U$9,0),4)</f>
        <v>1.0557000000000001</v>
      </c>
      <c r="V23" s="273">
        <f>ROUND(VLOOKUP(MID($E23,4,3),'Wochentag F(WT)'!$B$7:$J$22,V$9,0),4)</f>
        <v>1.0117</v>
      </c>
      <c r="W23" s="273">
        <f>ROUND(VLOOKUP(MID($E23,4,3),'Wochentag F(WT)'!$B$7:$J$22,W$9,0),4)</f>
        <v>0.90010000000000001</v>
      </c>
      <c r="X23" s="273">
        <f t="shared" si="1"/>
        <v>0.85249999999999915</v>
      </c>
      <c r="Y23" s="292">
        <v>365.12299999999999</v>
      </c>
      <c r="Z23" s="210"/>
    </row>
    <row r="24" spans="2:26" s="142" customFormat="1" ht="15.75" thickBot="1">
      <c r="B24" s="143">
        <v>13</v>
      </c>
      <c r="C24" s="144" t="str">
        <f t="shared" si="2"/>
        <v>700091_NCG</v>
      </c>
      <c r="D24" s="342" t="s">
        <v>247</v>
      </c>
      <c r="E24" s="163" t="s">
        <v>679</v>
      </c>
      <c r="F24" s="343" t="str">
        <f>VLOOKUP($E24,'BDEW-Standard'!$B$3:$M$158,F$9,0)</f>
        <v>FM4</v>
      </c>
      <c r="G24" s="8"/>
      <c r="H24" s="273">
        <f>ROUND(VLOOKUP($E24,'BDEW-Standard'!$B$3:$M$158,H$9,0),7)</f>
        <v>1.0443538000000001</v>
      </c>
      <c r="I24" s="273">
        <f>ROUND(VLOOKUP($E24,'BDEW-Standard'!$B$3:$M$158,I$9,0),7)</f>
        <v>-35.033375399999997</v>
      </c>
      <c r="J24" s="273">
        <f>ROUND(VLOOKUP($E24,'BDEW-Standard'!$B$3:$M$158,J$9,0),7)</f>
        <v>6.2240634000000004</v>
      </c>
      <c r="K24" s="273">
        <f>ROUND(VLOOKUP($E24,'BDEW-Standard'!$B$3:$M$158,K$9,0),7)</f>
        <v>5.0291700000000002E-2</v>
      </c>
      <c r="L24" s="273">
        <f>ROUND(VLOOKUP($E24,'BDEW-Standard'!$B$3:$M$158,L$9,0),1)</f>
        <v>40</v>
      </c>
      <c r="M24" s="273">
        <f>ROUND(VLOOKUP($E24,'BDEW-Standard'!$B$3:$M$158,M$9,0),7)</f>
        <v>-5.3582999999999999E-2</v>
      </c>
      <c r="N24" s="273">
        <f>ROUND(VLOOKUP($E24,'BDEW-Standard'!$B$3:$M$158,N$9,0),7)</f>
        <v>0.99959010000000004</v>
      </c>
      <c r="O24" s="273">
        <f>ROUND(VLOOKUP($E24,'BDEW-Standard'!$B$3:$M$158,O$9,0),7)</f>
        <v>-2.1757999999999999E-3</v>
      </c>
      <c r="P24" s="273">
        <f>ROUND(VLOOKUP($E24,'BDEW-Standard'!$B$3:$M$158,P$9,0),7)</f>
        <v>0.1633299</v>
      </c>
      <c r="Q24" s="273">
        <f t="shared" si="0"/>
        <v>1.0000001838008261</v>
      </c>
      <c r="R24" s="273">
        <f>ROUND(VLOOKUP(MID($E24,4,3),'Wochentag F(WT)'!$B$7:$J$22,R$9,0),4)</f>
        <v>1.0354000000000001</v>
      </c>
      <c r="S24" s="273">
        <f>ROUND(VLOOKUP(MID($E24,4,3),'Wochentag F(WT)'!$B$7:$J$22,S$9,0),4)</f>
        <v>1.0523</v>
      </c>
      <c r="T24" s="273">
        <f>ROUND(VLOOKUP(MID($E24,4,3),'Wochentag F(WT)'!$B$7:$J$22,T$9,0),4)</f>
        <v>1.0448999999999999</v>
      </c>
      <c r="U24" s="273">
        <f>ROUND(VLOOKUP(MID($E24,4,3),'Wochentag F(WT)'!$B$7:$J$22,U$9,0),4)</f>
        <v>1.0494000000000001</v>
      </c>
      <c r="V24" s="273">
        <f>ROUND(VLOOKUP(MID($E24,4,3),'Wochentag F(WT)'!$B$7:$J$22,V$9,0),4)</f>
        <v>0.98850000000000005</v>
      </c>
      <c r="W24" s="273">
        <f>ROUND(VLOOKUP(MID($E24,4,3),'Wochentag F(WT)'!$B$7:$J$22,W$9,0),4)</f>
        <v>0.88600000000000001</v>
      </c>
      <c r="X24" s="273">
        <f t="shared" si="1"/>
        <v>0.94349999999999934</v>
      </c>
      <c r="Y24" s="292">
        <v>365.12299999999999</v>
      </c>
      <c r="Z24" s="210"/>
    </row>
    <row r="25" spans="2:26" s="142" customFormat="1" ht="15.75" thickBot="1">
      <c r="B25" s="143">
        <v>14</v>
      </c>
      <c r="C25" s="144" t="str">
        <f t="shared" si="2"/>
        <v>700091_NCG</v>
      </c>
      <c r="D25" s="342" t="s">
        <v>247</v>
      </c>
      <c r="E25" s="163" t="s">
        <v>668</v>
      </c>
      <c r="F25" s="343" t="str">
        <f>VLOOKUP($E25,'BDEW-Standard'!$B$3:$M$158,F$9,0)</f>
        <v>AB4</v>
      </c>
      <c r="G25" s="8"/>
      <c r="H25" s="273">
        <f>ROUND(VLOOKUP($E25,'BDEW-Standard'!$B$3:$M$158,H$9,0),7)</f>
        <v>0.35376400000000002</v>
      </c>
      <c r="I25" s="273">
        <f>ROUND(VLOOKUP($E25,'BDEW-Standard'!$B$3:$M$158,I$9,0),7)</f>
        <v>-33.35</v>
      </c>
      <c r="J25" s="273">
        <f>ROUND(VLOOKUP($E25,'BDEW-Standard'!$B$3:$M$158,J$9,0),7)</f>
        <v>5.7212303000000002</v>
      </c>
      <c r="K25" s="273">
        <f>ROUND(VLOOKUP($E25,'BDEW-Standard'!$B$3:$M$158,K$9,0),7)</f>
        <v>0.3033305</v>
      </c>
      <c r="L25" s="273">
        <f>ROUND(VLOOKUP($E25,'BDEW-Standard'!$B$3:$M$158,L$9,0),1)</f>
        <v>40</v>
      </c>
      <c r="M25" s="273">
        <f>ROUND(VLOOKUP($E25,'BDEW-Standard'!$B$3:$M$158,M$9,0),7)</f>
        <v>-1.77463E-2</v>
      </c>
      <c r="N25" s="273">
        <f>ROUND(VLOOKUP($E25,'BDEW-Standard'!$B$3:$M$158,N$9,0),7)</f>
        <v>0.68256989999999995</v>
      </c>
      <c r="O25" s="273">
        <f>ROUND(VLOOKUP($E25,'BDEW-Standard'!$B$3:$M$158,O$9,0),7)</f>
        <v>-1.3912E-3</v>
      </c>
      <c r="P25" s="273">
        <f>ROUND(VLOOKUP($E25,'BDEW-Standard'!$B$3:$M$158,P$9,0),7)</f>
        <v>0.54346240000000001</v>
      </c>
      <c r="Q25" s="273">
        <f t="shared" si="0"/>
        <v>1.0000003335127634</v>
      </c>
      <c r="R25" s="273">
        <f>ROUND(VLOOKUP(MID($E25,4,3),'Wochentag F(WT)'!$B$7:$J$22,R$9,0),4)</f>
        <v>1.0848</v>
      </c>
      <c r="S25" s="273">
        <f>ROUND(VLOOKUP(MID($E25,4,3),'Wochentag F(WT)'!$B$7:$J$22,S$9,0),4)</f>
        <v>1.1211</v>
      </c>
      <c r="T25" s="273">
        <f>ROUND(VLOOKUP(MID($E25,4,3),'Wochentag F(WT)'!$B$7:$J$22,T$9,0),4)</f>
        <v>1.0769</v>
      </c>
      <c r="U25" s="273">
        <f>ROUND(VLOOKUP(MID($E25,4,3),'Wochentag F(WT)'!$B$7:$J$22,U$9,0),4)</f>
        <v>1.1353</v>
      </c>
      <c r="V25" s="273">
        <f>ROUND(VLOOKUP(MID($E25,4,3),'Wochentag F(WT)'!$B$7:$J$22,V$9,0),4)</f>
        <v>1.1402000000000001</v>
      </c>
      <c r="W25" s="273">
        <f>ROUND(VLOOKUP(MID($E25,4,3),'Wochentag F(WT)'!$B$7:$J$22,W$9,0),4)</f>
        <v>0.48520000000000002</v>
      </c>
      <c r="X25" s="273">
        <f t="shared" si="1"/>
        <v>0.95650000000000013</v>
      </c>
      <c r="Y25" s="292">
        <v>365.12299999999999</v>
      </c>
      <c r="Z25" s="210"/>
    </row>
    <row r="26" spans="2:26" s="142" customFormat="1">
      <c r="B26" s="143">
        <v>15</v>
      </c>
      <c r="C26" s="144" t="str">
        <f t="shared" si="2"/>
        <v>700091_NCG</v>
      </c>
      <c r="D26" s="62"/>
      <c r="E26" s="164"/>
      <c r="F26" s="343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2"/>
        <v>700091_NCG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2"/>
        <v>700091_NCG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2"/>
        <v>700091_NCG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2"/>
        <v>700091_NCG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2"/>
        <v>700091_NCG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2"/>
        <v>700091_NCG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2"/>
        <v>700091_NCG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2"/>
        <v>700091_NCG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2"/>
        <v>700091_NCG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2"/>
        <v>700091_NCG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2"/>
        <v>700091_NCG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2"/>
        <v>700091_NCG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2"/>
        <v>700091_NCG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2"/>
        <v>700091_NCG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2"/>
        <v>700091_NCG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K11 M11:P11 R11:Y11 R26:Y41 M26:P41 H26:K41 F27:F41">
    <cfRule type="expression" dxfId="18" priority="102">
      <formula>ISERROR(F11)</formula>
    </cfRule>
  </conditionalFormatting>
  <conditionalFormatting sqref="E27:F41 Y26:Y41 E26">
    <cfRule type="duplicateValues" dxfId="17" priority="124"/>
  </conditionalFormatting>
  <conditionalFormatting sqref="L11 L26:L41">
    <cfRule type="expression" dxfId="16" priority="93">
      <formula>ISERROR(L11)</formula>
    </cfRule>
  </conditionalFormatting>
  <conditionalFormatting sqref="Q11 Q26:Q41">
    <cfRule type="expression" dxfId="15" priority="92">
      <formula>ISERROR(Q11)</formula>
    </cfRule>
  </conditionalFormatting>
  <conditionalFormatting sqref="F12:F26">
    <cfRule type="expression" dxfId="14" priority="5">
      <formula>ISERROR(F12)</formula>
    </cfRule>
  </conditionalFormatting>
  <conditionalFormatting sqref="F12:F26">
    <cfRule type="duplicateValues" dxfId="13" priority="6"/>
  </conditionalFormatting>
  <conditionalFormatting sqref="H12:X25">
    <cfRule type="expression" dxfId="12" priority="4">
      <formula>ISERROR(H12)</formula>
    </cfRule>
  </conditionalFormatting>
  <conditionalFormatting sqref="Y12:Y25">
    <cfRule type="expression" dxfId="11" priority="2">
      <formula>ISERROR(Y12)</formula>
    </cfRule>
  </conditionalFormatting>
  <conditionalFormatting sqref="Y12:Y25">
    <cfRule type="duplicateValues" dxfId="10" priority="3"/>
  </conditionalFormatting>
  <dataValidations count="2">
    <dataValidation type="list" errorStyle="warning" allowBlank="1" showInputMessage="1" showErrorMessage="1" errorTitle="Profil-Art" error="Bitte Profilwahl gemäß Auswahlfeld" sqref="D26:D41">
      <formula1>"BDEW,Ind.-Koef."</formula1>
    </dataValidation>
    <dataValidation errorStyle="warning" allowBlank="1" showInputMessage="1" showErrorMessage="1" errorTitle="Profil-Art" error="Bitte Profilwahl gemäß Auswahlfeld" sqref="D11:D25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5" id="{7369E240-CB0D-41B9-A4A5-C96FFF904715}">
            <xm:f>D26&lt;&gt;IF(ISERROR(VLOOKUP($E26,'BDEW-Standard'!$B$3:$M$158,1,0)),"Ind.-Koef.","BDEW")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D26:D41</xm:sqref>
        </x14:conditionalFormatting>
        <x14:conditionalFormatting xmlns:xm="http://schemas.microsoft.com/office/excel/2006/main">
          <x14:cfRule type="expression" priority="9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 Y26:Y41</xm:sqref>
        </x14:conditionalFormatting>
        <x14:conditionalFormatting xmlns:xm="http://schemas.microsoft.com/office/excel/2006/main">
          <x14:cfRule type="expression" priority="7" id="{F8BBD787-C09C-41C6-8038-3F3E415494E6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1" id="{B7B3272B-AA16-47D3-95D1-59A84A11568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Y12:Y25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E27:E41 E11:E25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E11" sqref="E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KU Stadtwerke Weiden i.d.OPf.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700091_NCG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9870009100007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43466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458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2" t="s">
        <v>578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397</v>
      </c>
      <c r="G10" s="350"/>
      <c r="H10" s="350"/>
      <c r="I10" s="350"/>
      <c r="J10" s="350"/>
      <c r="K10" s="350"/>
      <c r="L10" s="351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1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4" t="s">
        <v>248</v>
      </c>
      <c r="B3" s="234" t="s">
        <v>86</v>
      </c>
      <c r="C3" s="235"/>
      <c r="D3" s="356" t="s">
        <v>457</v>
      </c>
      <c r="E3" s="357"/>
      <c r="F3" s="357"/>
      <c r="G3" s="357"/>
      <c r="H3" s="357"/>
      <c r="I3" s="357"/>
      <c r="J3" s="358"/>
      <c r="K3" s="236"/>
      <c r="L3" s="236"/>
      <c r="M3" s="236"/>
      <c r="N3" s="236"/>
      <c r="O3" s="237"/>
      <c r="P3" s="236"/>
    </row>
    <row r="4" spans="1:16" ht="20.100000000000001" customHeight="1">
      <c r="A4" s="355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Reinhold Irlbacher</cp:lastModifiedBy>
  <cp:lastPrinted>2015-03-20T22:59:10Z</cp:lastPrinted>
  <dcterms:created xsi:type="dcterms:W3CDTF">2015-01-15T05:25:41Z</dcterms:created>
  <dcterms:modified xsi:type="dcterms:W3CDTF">2018-09-27T13:48:55Z</dcterms:modified>
</cp:coreProperties>
</file>